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_rels/workbook.xml.rels" ContentType="application/vnd.openxmlformats-package.relationships+xml"/>
  <Override PartName="/xl/comments4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Allowance" sheetId="2" state="visible" r:id="rId4"/>
    <sheet name="Schedule Helper" sheetId="3" state="visible" r:id="rId5"/>
    <sheet name="Rule Audit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17" authorId="0">
      <text>
        <r>
          <rPr>
            <sz val="10"/>
            <rFont val="Arial"/>
            <family val="2"/>
          </rPr>
          <t xml:space="preserve">Free, Standard, Premium or Enterprise. Spelling must match the header row of the table above.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D6" authorId="0">
      <text>
        <r>
          <rPr>
            <sz val="10"/>
            <rFont val="Arial"/>
            <family val="2"/>
          </rPr>
          <t xml:space="preserve">Fraction of executions that never reached an action - NO_MATCH plus NO_ACTIONS_PERFORMED. Enter 80% or 0.8.</t>
        </r>
      </text>
    </comment>
    <comment ref="I6" authorId="0">
      <text>
        <r>
          <rPr>
            <sz val="10"/>
            <rFont val="Arial"/>
            <family val="2"/>
          </rPr>
          <t xml:space="preserve">Average, not worst case. This is the number that grows on its own as your data grows.</t>
        </r>
      </text>
    </comment>
    <comment ref="J6" authorId="0">
      <text>
        <r>
          <rPr>
            <sz val="10"/>
            <rFont val="Arial"/>
            <family val="2"/>
          </rPr>
          <t xml:space="preserve">Components inside the branch that run against every item, typically the condition.</t>
        </r>
      </text>
    </comment>
    <comment ref="K6" authorId="0">
      <text>
        <r>
          <rPr>
            <sz val="10"/>
            <rFont val="Arial"/>
            <family val="2"/>
          </rPr>
          <t xml:space="preserve">Components inside the branch that run only on items passing the condition, typically the actions.</t>
        </r>
      </text>
    </comment>
  </commentList>
</comments>
</file>

<file path=xl/sharedStrings.xml><?xml version="1.0" encoding="utf-8"?>
<sst xmlns="http://schemas.openxmlformats.org/spreadsheetml/2006/main" count="107" uniqueCount="94">
  <si>
    <t xml:space="preserve">Jira Automation Step Audit</t>
  </si>
  <si>
    <t xml:space="preserve">Companion to "Your Most Expensive Automation Rule Is Probably the One That Does Nothing" - The Jira Guy, 9 September 2026</t>
  </si>
  <si>
    <t xml:space="preserve">What this does</t>
  </si>
  <si>
    <t xml:space="preserve">Estimates what a single automation rule will cost per month once Atlassian's step meter starts billing on 3 December 2026.</t>
  </si>
  <si>
    <t xml:space="preserve">Enter what you can measure, count what you can read off the rule, and the sheet does the arithmetic.</t>
  </si>
  <si>
    <t xml:space="preserve">The method</t>
  </si>
  <si>
    <t xml:space="preserve">Monthly steps = executions per month x average steps per execution.</t>
  </si>
  <si>
    <t xml:space="preserve">A rule does not have one cost. It has a cost per path, because a condition that fails ends the execution early and stops the charging there.</t>
  </si>
  <si>
    <t xml:space="preserve">So the average is weighted: the cheap filtered-out path covers most runs on most rules, and the full path covers the rest.</t>
  </si>
  <si>
    <t xml:space="preserve">A step is charged whether the execution ends in SUCCESS, NO_MATCH, NO_ACTIONS_PERFORMED, SOME_ERRORS or ABORTED.</t>
  </si>
  <si>
    <t xml:space="preserve">How to fill it in</t>
  </si>
  <si>
    <t xml:space="preserve">1. Start on the Allowance tab. Enter your plan and seat count per product. That gives you the pooled monthly allowance everything else measures against.</t>
  </si>
  <si>
    <t xml:space="preserve">2. Move to Rule Audit. One row per rule. Blue text on yellow is yours to fill in; black is calculated.</t>
  </si>
  <si>
    <t xml:space="preserve">3. Executions per month comes from the audit log, not from a guess. It is the one number you can actually measure today.</t>
  </si>
  <si>
    <t xml:space="preserve">4. Filtered-out share is the fraction of those executions that never reached an action. Also visible in the audit log.</t>
  </si>
  <si>
    <t xml:space="preserve">5. Average items per branch means average, not worst case. Open two or three of the work items the branch ran against and count.</t>
  </si>
  <si>
    <t xml:space="preserve">6. Row 8 is a worked example, greyed out. Overwrite it or delete it.</t>
  </si>
  <si>
    <t xml:space="preserve">Rules with more than one exit point</t>
  </si>
  <si>
    <t xml:space="preserve">The model has two paths: filtered out early, or ran all the way through. Plenty of real rules have a middle path, where a second condition stops things.</t>
  </si>
  <si>
    <t xml:space="preserve">For those, either split the rule across two rows and apportion the executions between them, or accept that lumping the middle path in with the full path</t>
  </si>
  <si>
    <t xml:space="preserve">overstates the cost slightly. Splitting is more accurate; lumping is faster and errs high, which is the safer direction for a budget conversation.</t>
  </si>
  <si>
    <t xml:space="preserve">Assumptions baked into the formulas</t>
  </si>
  <si>
    <t xml:space="preserve">a. The branch or loop component itself is charged once per execution, not once per item. Atlassian's documentation does not settle this.</t>
  </si>
  <si>
    <t xml:space="preserve">b. A filtered-out execution is charged for the trigger plus the conditions it evaluated before stopping, and nothing beyond that.</t>
  </si>
  <si>
    <t xml:space="preserve">c. Agentic components (Use Rovo, Use agent, the Jira coding agent) are excluded. They bill against Rovo credits rather than the step meter.</t>
  </si>
  <si>
    <t xml:space="preserve">If a. or b. turns out to be wrong, the real figure is higher than what this workbook returns. Treat every total here as a floor rather than a forecast.</t>
  </si>
  <si>
    <t xml:space="preserve">Sources</t>
  </si>
  <si>
    <t xml:space="preserve">Allowances, metered component types, and charged statuses: Atlassian, "How is my usage calculated?", support.atlassian.com/cloud-automation, accessed 3 September 2026.</t>
  </si>
  <si>
    <t xml:space="preserve">Component limits per rule, 65 standard and 500 advanced: Atlassian, "Automation service limits", same date.</t>
  </si>
  <si>
    <t xml:space="preserve">Everything else in this workbook is arithmetic against those published definitions, not a figure Atlassian has quoted.</t>
  </si>
  <si>
    <t xml:space="preserve">Pooled Monthly Step Allowance</t>
  </si>
  <si>
    <t xml:space="preserve">Steps pool at the organization level across products. Your Jira automation and your JSM automation now draw on the same number.</t>
  </si>
  <si>
    <t xml:space="preserve">Published allowances, steps per user per month</t>
  </si>
  <si>
    <t xml:space="preserve">Product</t>
  </si>
  <si>
    <t xml:space="preserve">Free</t>
  </si>
  <si>
    <t xml:space="preserve">Standard</t>
  </si>
  <si>
    <t xml:space="preserve">Premium</t>
  </si>
  <si>
    <t xml:space="preserve">Enterprise</t>
  </si>
  <si>
    <t xml:space="preserve">Jira</t>
  </si>
  <si>
    <t xml:space="preserve">Confluence</t>
  </si>
  <si>
    <t xml:space="preserve">Jira Service Management</t>
  </si>
  <si>
    <t xml:space="preserve">Teamwork Collection</t>
  </si>
  <si>
    <t xml:space="preserve">Jira Product Discovery</t>
  </si>
  <si>
    <t xml:space="preserve">Free tier allowances are per subscription, not per user.</t>
  </si>
  <si>
    <t xml:space="preserve">Your entitlement</t>
  </si>
  <si>
    <t xml:space="preserve">Enter your plan and seat count. Leave seats at 0 for products you do not run. Plan spelling must match the header row above.</t>
  </si>
  <si>
    <t xml:space="preserve">Plan</t>
  </si>
  <si>
    <t xml:space="preserve">Seats</t>
  </si>
  <si>
    <t xml:space="preserve">Per user / mo</t>
  </si>
  <si>
    <t xml:space="preserve">Monthly allowance</t>
  </si>
  <si>
    <t xml:space="preserve">Total pooled allowance</t>
  </si>
  <si>
    <t xml:space="preserve">Steps per month for the whole organization. This is what the Rule Audit tab measures each rule against.</t>
  </si>
  <si>
    <t xml:space="preserve">Scheduled Rule Executions</t>
  </si>
  <si>
    <t xml:space="preserve">Executions per month for a scheduled trigger, on a 30-day month. A 31-day month runs about 3% higher.</t>
  </si>
  <si>
    <t xml:space="preserve">Interval</t>
  </si>
  <si>
    <t xml:space="preserve">Runs per month</t>
  </si>
  <si>
    <t xml:space="preserve">Polling cost alone, at 1 step per run</t>
  </si>
  <si>
    <t xml:space="preserve">Every 5 minutes</t>
  </si>
  <si>
    <t xml:space="preserve">Every 15 minutes</t>
  </si>
  <si>
    <t xml:space="preserve">Every 30 minutes</t>
  </si>
  <si>
    <t xml:space="preserve">Hourly</t>
  </si>
  <si>
    <t xml:space="preserve">Every 4 hours</t>
  </si>
  <si>
    <t xml:space="preserve">Every 12 hours</t>
  </si>
  <si>
    <t xml:space="preserve">Daily</t>
  </si>
  <si>
    <t xml:space="preserve">Weekly</t>
  </si>
  <si>
    <t xml:space="preserve">That last column is what the rule costs before it does anything at all. Under the current run meter it is free.</t>
  </si>
  <si>
    <t xml:space="preserve">Rule Audit</t>
  </si>
  <si>
    <t xml:space="preserve">One row per automation rule. Blue on yellow is yours to fill in; black is calculated. Row 8 is a worked example - overwrite or delete it.</t>
  </si>
  <si>
    <t xml:space="preserve">Executions and filtered-out share come from the audit log. Everything from column E onward you read off the rule itself.</t>
  </si>
  <si>
    <t xml:space="preserve">Rule name</t>
  </si>
  <si>
    <t xml:space="preserve">Executions / mo (E)</t>
  </si>
  <si>
    <t xml:space="preserve">Filtered-out share</t>
  </si>
  <si>
    <t xml:space="preserve">Conditions before exit</t>
  </si>
  <si>
    <t xml:space="preserve">Conditions, full path</t>
  </si>
  <si>
    <t xml:space="preserve">Actions, full path</t>
  </si>
  <si>
    <t xml:space="preserve">Branch / loop components</t>
  </si>
  <si>
    <t xml:space="preserve">Avg items per branch (N)</t>
  </si>
  <si>
    <t xml:space="preserve">Components per item, every item</t>
  </si>
  <si>
    <t xml:space="preserve">Components per item, matches only</t>
  </si>
  <si>
    <t xml:space="preserve">Match rate inside branch</t>
  </si>
  <si>
    <t xml:space="preserve">Steps, filtered path</t>
  </si>
  <si>
    <t xml:space="preserve">Steps, full path</t>
  </si>
  <si>
    <t xml:space="preserve">Avg steps / execution</t>
  </si>
  <si>
    <t xml:space="preserve">Monthly steps</t>
  </si>
  <si>
    <t xml:space="preserve">Share of allowance</t>
  </si>
  <si>
    <t xml:space="preserve">Enterprise users' worth</t>
  </si>
  <si>
    <t xml:space="preserve">Inputs</t>
  </si>
  <si>
    <t xml:space="preserve">Calculated</t>
  </si>
  <si>
    <t xml:space="preserve">EXAMPLE - Epic done, close open children</t>
  </si>
  <si>
    <t xml:space="preserve">Total across audited rules</t>
  </si>
  <si>
    <t xml:space="preserve">Share of allowance is this rule measured against the whole organization's pooled budget on the Allowance tab.</t>
  </si>
  <si>
    <t xml:space="preserve">Enterprise users' worth divides by 1,000 steps, the Enterprise Jira per-user allowance, as a plain-English scale check.</t>
  </si>
  <si>
    <t xml:space="preserve">Leave the branch columns at 0 for a rule with no branch or loop. Match rate inside the branch is the share of items that pass the condition there.</t>
  </si>
  <si>
    <t xml:space="preserve">Worked example reproduces the second example in the post: an epic with 12 children, 3 of them still open, at 20 steps per execution and 200 executions a month.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</si>
</sst>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0%"/>
    <numFmt numFmtId="167" formatCode="#,##0.0"/>
    <numFmt numFmtId="168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1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2"/>
    </font>
    <font>
      <i val="true"/>
      <sz val="10"/>
      <color rgb="FF80808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E2EFDA"/>
      </patternFill>
    </fill>
    <fill>
      <patternFill patternType="solid">
        <fgColor rgb="FFFFF2CC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E2EFDA"/>
        <bgColor rgb="FFF2F2F2"/>
      </patternFill>
    </fill>
    <fill>
      <patternFill patternType="solid">
        <fgColor rgb="FFF2F2F2"/>
        <bgColor rgb="FFE2EFD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12"/>
  </cols>
  <sheetData>
    <row r="2" customFormat="false" ht="17.3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4" t="s">
        <v>3</v>
      </c>
    </row>
    <row r="7" customFormat="false" ht="15" hidden="false" customHeight="false" outlineLevel="0" collapsed="false">
      <c r="B7" s="4" t="s">
        <v>4</v>
      </c>
    </row>
    <row r="9" customFormat="false" ht="15" hidden="false" customHeight="false" outlineLevel="0" collapsed="false">
      <c r="B9" s="3" t="s">
        <v>5</v>
      </c>
    </row>
    <row r="10" customFormat="false" ht="15" hidden="false" customHeight="false" outlineLevel="0" collapsed="false">
      <c r="B10" s="4" t="s">
        <v>6</v>
      </c>
    </row>
    <row r="11" customFormat="false" ht="15" hidden="false" customHeight="false" outlineLevel="0" collapsed="false">
      <c r="B11" s="4" t="s">
        <v>7</v>
      </c>
    </row>
    <row r="12" customFormat="false" ht="15" hidden="false" customHeight="false" outlineLevel="0" collapsed="false">
      <c r="B12" s="4" t="s">
        <v>8</v>
      </c>
    </row>
    <row r="13" customFormat="false" ht="15" hidden="false" customHeight="false" outlineLevel="0" collapsed="false">
      <c r="B13" s="4" t="s">
        <v>9</v>
      </c>
    </row>
    <row r="15" customFormat="false" ht="15" hidden="false" customHeight="false" outlineLevel="0" collapsed="false">
      <c r="B15" s="3" t="s">
        <v>10</v>
      </c>
    </row>
    <row r="16" customFormat="false" ht="15" hidden="false" customHeight="false" outlineLevel="0" collapsed="false">
      <c r="B16" s="4" t="s">
        <v>11</v>
      </c>
    </row>
    <row r="17" customFormat="false" ht="15" hidden="false" customHeight="false" outlineLevel="0" collapsed="false">
      <c r="B17" s="4" t="s">
        <v>12</v>
      </c>
    </row>
    <row r="18" customFormat="false" ht="15" hidden="false" customHeight="false" outlineLevel="0" collapsed="false">
      <c r="B18" s="4" t="s">
        <v>13</v>
      </c>
    </row>
    <row r="19" customFormat="false" ht="15" hidden="false" customHeight="false" outlineLevel="0" collapsed="false">
      <c r="B19" s="4" t="s">
        <v>14</v>
      </c>
    </row>
    <row r="20" customFormat="false" ht="15" hidden="false" customHeight="false" outlineLevel="0" collapsed="false">
      <c r="B20" s="4" t="s">
        <v>15</v>
      </c>
    </row>
    <row r="21" customFormat="false" ht="15" hidden="false" customHeight="false" outlineLevel="0" collapsed="false">
      <c r="B21" s="4" t="s">
        <v>16</v>
      </c>
    </row>
    <row r="23" customFormat="false" ht="15" hidden="false" customHeight="false" outlineLevel="0" collapsed="false">
      <c r="B23" s="3" t="s">
        <v>17</v>
      </c>
    </row>
    <row r="24" customFormat="false" ht="15" hidden="false" customHeight="false" outlineLevel="0" collapsed="false">
      <c r="B24" s="4" t="s">
        <v>18</v>
      </c>
    </row>
    <row r="25" customFormat="false" ht="15" hidden="false" customHeight="false" outlineLevel="0" collapsed="false">
      <c r="B25" s="4" t="s">
        <v>19</v>
      </c>
    </row>
    <row r="26" customFormat="false" ht="15" hidden="false" customHeight="false" outlineLevel="0" collapsed="false">
      <c r="B26" s="4" t="s">
        <v>20</v>
      </c>
    </row>
    <row r="28" customFormat="false" ht="15" hidden="false" customHeight="false" outlineLevel="0" collapsed="false">
      <c r="B28" s="3" t="s">
        <v>21</v>
      </c>
    </row>
    <row r="29" customFormat="false" ht="15" hidden="false" customHeight="false" outlineLevel="0" collapsed="false">
      <c r="B29" s="4" t="s">
        <v>22</v>
      </c>
    </row>
    <row r="30" customFormat="false" ht="15" hidden="false" customHeight="false" outlineLevel="0" collapsed="false">
      <c r="B30" s="4" t="s">
        <v>23</v>
      </c>
    </row>
    <row r="31" customFormat="false" ht="15" hidden="false" customHeight="false" outlineLevel="0" collapsed="false">
      <c r="B31" s="4" t="s">
        <v>24</v>
      </c>
    </row>
    <row r="32" customFormat="false" ht="15" hidden="false" customHeight="false" outlineLevel="0" collapsed="false">
      <c r="B32" s="4" t="s">
        <v>25</v>
      </c>
    </row>
    <row r="34" customFormat="false" ht="15" hidden="false" customHeight="false" outlineLevel="0" collapsed="false">
      <c r="B34" s="3" t="s">
        <v>26</v>
      </c>
    </row>
    <row r="35" customFormat="false" ht="15" hidden="false" customHeight="false" outlineLevel="0" collapsed="false">
      <c r="B35" s="4" t="s">
        <v>27</v>
      </c>
    </row>
    <row r="36" customFormat="false" ht="15" hidden="false" customHeight="false" outlineLevel="0" collapsed="false">
      <c r="B36" s="4" t="s">
        <v>28</v>
      </c>
    </row>
    <row r="37" customFormat="false" ht="15" hidden="false" customHeight="false" outlineLevel="0" collapsed="false">
      <c r="B37" s="4" t="s">
        <v>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5" min="3" style="0" width="16"/>
    <col collapsed="false" customWidth="true" hidden="false" outlineLevel="0" max="6" min="6" style="0" width="20"/>
  </cols>
  <sheetData>
    <row r="2" customFormat="false" ht="17.35" hidden="false" customHeight="false" outlineLevel="0" collapsed="false">
      <c r="B2" s="5" t="s">
        <v>30</v>
      </c>
    </row>
    <row r="3" customFormat="false" ht="15" hidden="false" customHeight="false" outlineLevel="0" collapsed="false">
      <c r="B3" s="6" t="s">
        <v>31</v>
      </c>
    </row>
    <row r="5" customFormat="false" ht="15" hidden="false" customHeight="false" outlineLevel="0" collapsed="false">
      <c r="B5" s="7" t="s">
        <v>32</v>
      </c>
    </row>
    <row r="6" customFormat="false" ht="15" hidden="false" customHeight="false" outlineLevel="0" collapsed="false">
      <c r="B6" s="8" t="s">
        <v>33</v>
      </c>
      <c r="C6" s="9" t="s">
        <v>34</v>
      </c>
      <c r="D6" s="9" t="s">
        <v>35</v>
      </c>
      <c r="E6" s="9" t="s">
        <v>36</v>
      </c>
      <c r="F6" s="9" t="s">
        <v>37</v>
      </c>
    </row>
    <row r="7" customFormat="false" ht="15" hidden="false" customHeight="false" outlineLevel="0" collapsed="false">
      <c r="B7" s="10" t="s">
        <v>38</v>
      </c>
      <c r="C7" s="11" t="n">
        <v>150</v>
      </c>
      <c r="D7" s="11" t="n">
        <v>400</v>
      </c>
      <c r="E7" s="11" t="n">
        <v>750</v>
      </c>
      <c r="F7" s="11" t="n">
        <v>1000</v>
      </c>
    </row>
    <row r="8" customFormat="false" ht="15" hidden="false" customHeight="false" outlineLevel="0" collapsed="false">
      <c r="B8" s="10" t="s">
        <v>39</v>
      </c>
      <c r="C8" s="11" t="n">
        <v>50</v>
      </c>
      <c r="D8" s="11" t="n">
        <v>100</v>
      </c>
      <c r="E8" s="11" t="n">
        <v>250</v>
      </c>
      <c r="F8" s="11" t="n">
        <v>500</v>
      </c>
    </row>
    <row r="9" customFormat="false" ht="15" hidden="false" customHeight="false" outlineLevel="0" collapsed="false">
      <c r="B9" s="10" t="s">
        <v>40</v>
      </c>
      <c r="C9" s="11" t="n">
        <v>1250</v>
      </c>
      <c r="D9" s="11" t="n">
        <v>3000</v>
      </c>
      <c r="E9" s="11" t="n">
        <v>6500</v>
      </c>
      <c r="F9" s="11" t="n">
        <v>9500</v>
      </c>
    </row>
    <row r="10" customFormat="false" ht="15" hidden="false" customHeight="false" outlineLevel="0" collapsed="false">
      <c r="B10" s="10" t="s">
        <v>41</v>
      </c>
      <c r="C10" s="11" t="n">
        <v>200</v>
      </c>
      <c r="D10" s="11" t="n">
        <v>2500</v>
      </c>
      <c r="E10" s="11" t="n">
        <v>5000</v>
      </c>
      <c r="F10" s="11" t="n">
        <v>7500</v>
      </c>
    </row>
    <row r="11" customFormat="false" ht="15" hidden="false" customHeight="false" outlineLevel="0" collapsed="false">
      <c r="B11" s="10" t="s">
        <v>42</v>
      </c>
      <c r="C11" s="11" t="n">
        <v>100</v>
      </c>
      <c r="D11" s="11" t="n">
        <v>300</v>
      </c>
      <c r="E11" s="11" t="n">
        <v>500</v>
      </c>
      <c r="F11" s="11" t="n">
        <v>750</v>
      </c>
    </row>
    <row r="12" customFormat="false" ht="15" hidden="false" customHeight="false" outlineLevel="0" collapsed="false">
      <c r="B12" s="6" t="s">
        <v>43</v>
      </c>
    </row>
    <row r="14" customFormat="false" ht="15" hidden="false" customHeight="false" outlineLevel="0" collapsed="false">
      <c r="B14" s="7" t="s">
        <v>44</v>
      </c>
    </row>
    <row r="15" customFormat="false" ht="15" hidden="false" customHeight="false" outlineLevel="0" collapsed="false">
      <c r="B15" s="6" t="s">
        <v>45</v>
      </c>
    </row>
    <row r="16" customFormat="false" ht="15" hidden="false" customHeight="false" outlineLevel="0" collapsed="false">
      <c r="B16" s="12" t="s">
        <v>33</v>
      </c>
      <c r="C16" s="13" t="s">
        <v>46</v>
      </c>
      <c r="D16" s="13" t="s">
        <v>47</v>
      </c>
      <c r="E16" s="14" t="s">
        <v>48</v>
      </c>
      <c r="F16" s="14" t="s">
        <v>49</v>
      </c>
    </row>
    <row r="17" customFormat="false" ht="15" hidden="false" customHeight="false" outlineLevel="0" collapsed="false">
      <c r="B17" s="10" t="s">
        <v>38</v>
      </c>
      <c r="C17" s="15" t="s">
        <v>37</v>
      </c>
      <c r="D17" s="16" t="n">
        <v>250</v>
      </c>
      <c r="E17" s="11" t="n">
        <f aca="false">IFERROR(INDEX($C$7:$F$11,MATCH($B17,$B$7:$B$11,0),MATCH($C17,$C$6:$F$6,0)),0)</f>
        <v>1000</v>
      </c>
      <c r="F17" s="11" t="n">
        <f aca="false">IF($C17="Free",$E17,$D17*$E17)</f>
        <v>250000</v>
      </c>
    </row>
    <row r="18" customFormat="false" ht="15" hidden="false" customHeight="false" outlineLevel="0" collapsed="false">
      <c r="B18" s="10" t="s">
        <v>39</v>
      </c>
      <c r="C18" s="15" t="s">
        <v>37</v>
      </c>
      <c r="D18" s="16" t="n">
        <v>250</v>
      </c>
      <c r="E18" s="11" t="n">
        <f aca="false">IFERROR(INDEX($C$7:$F$11,MATCH($B18,$B$7:$B$11,0),MATCH($C18,$C$6:$F$6,0)),0)</f>
        <v>500</v>
      </c>
      <c r="F18" s="11" t="n">
        <f aca="false">IF($C18="Free",$E18,$D18*$E18)</f>
        <v>125000</v>
      </c>
    </row>
    <row r="19" customFormat="false" ht="15" hidden="false" customHeight="false" outlineLevel="0" collapsed="false">
      <c r="B19" s="10" t="s">
        <v>40</v>
      </c>
      <c r="C19" s="15" t="s">
        <v>37</v>
      </c>
      <c r="D19" s="16" t="n">
        <v>40</v>
      </c>
      <c r="E19" s="11" t="n">
        <f aca="false">IFERROR(INDEX($C$7:$F$11,MATCH($B19,$B$7:$B$11,0),MATCH($C19,$C$6:$F$6,0)),0)</f>
        <v>9500</v>
      </c>
      <c r="F19" s="11" t="n">
        <f aca="false">IF($C19="Free",$E19,$D19*$E19)</f>
        <v>380000</v>
      </c>
    </row>
    <row r="20" customFormat="false" ht="15" hidden="false" customHeight="false" outlineLevel="0" collapsed="false">
      <c r="B20" s="10" t="s">
        <v>41</v>
      </c>
      <c r="C20" s="15" t="s">
        <v>35</v>
      </c>
      <c r="D20" s="16" t="n">
        <v>0</v>
      </c>
      <c r="E20" s="11" t="n">
        <f aca="false">IFERROR(INDEX($C$7:$F$11,MATCH($B20,$B$7:$B$11,0),MATCH($C20,$C$6:$F$6,0)),0)</f>
        <v>2500</v>
      </c>
      <c r="F20" s="11" t="n">
        <f aca="false">IF($C20="Free",$E20,$D20*$E20)</f>
        <v>0</v>
      </c>
    </row>
    <row r="21" customFormat="false" ht="15" hidden="false" customHeight="false" outlineLevel="0" collapsed="false">
      <c r="B21" s="10" t="s">
        <v>42</v>
      </c>
      <c r="C21" s="15" t="s">
        <v>35</v>
      </c>
      <c r="D21" s="16" t="n">
        <v>0</v>
      </c>
      <c r="E21" s="11" t="n">
        <f aca="false">IFERROR(INDEX($C$7:$F$11,MATCH($B21,$B$7:$B$11,0),MATCH($C21,$C$6:$F$6,0)),0)</f>
        <v>300</v>
      </c>
      <c r="F21" s="11" t="n">
        <f aca="false">IF($C21="Free",$E21,$D21*$E21)</f>
        <v>0</v>
      </c>
    </row>
    <row r="22" customFormat="false" ht="15" hidden="false" customHeight="false" outlineLevel="0" collapsed="false">
      <c r="B22" s="17" t="s">
        <v>50</v>
      </c>
      <c r="F22" s="18" t="n">
        <f aca="false">SUM(F17:F21)</f>
        <v>755000</v>
      </c>
    </row>
    <row r="23" customFormat="false" ht="15" hidden="false" customHeight="false" outlineLevel="0" collapsed="false">
      <c r="B23" s="6" t="s">
        <v>51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44"/>
  </cols>
  <sheetData>
    <row r="2" customFormat="false" ht="17.35" hidden="false" customHeight="false" outlineLevel="0" collapsed="false">
      <c r="B2" s="5" t="s">
        <v>52</v>
      </c>
    </row>
    <row r="3" customFormat="false" ht="15" hidden="false" customHeight="false" outlineLevel="0" collapsed="false">
      <c r="B3" s="6" t="s">
        <v>53</v>
      </c>
    </row>
    <row r="5" customFormat="false" ht="15" hidden="false" customHeight="false" outlineLevel="0" collapsed="false">
      <c r="B5" s="12" t="s">
        <v>54</v>
      </c>
      <c r="C5" s="14" t="s">
        <v>55</v>
      </c>
      <c r="D5" s="14" t="s">
        <v>56</v>
      </c>
    </row>
    <row r="6" customFormat="false" ht="15" hidden="false" customHeight="false" outlineLevel="0" collapsed="false">
      <c r="B6" s="10" t="s">
        <v>57</v>
      </c>
      <c r="C6" s="11" t="n">
        <v>8640</v>
      </c>
      <c r="D6" s="11" t="n">
        <f aca="false">C6</f>
        <v>8640</v>
      </c>
    </row>
    <row r="7" customFormat="false" ht="15" hidden="false" customHeight="false" outlineLevel="0" collapsed="false">
      <c r="B7" s="10" t="s">
        <v>58</v>
      </c>
      <c r="C7" s="11" t="n">
        <v>2880</v>
      </c>
      <c r="D7" s="11" t="n">
        <f aca="false">C7</f>
        <v>2880</v>
      </c>
    </row>
    <row r="8" customFormat="false" ht="15" hidden="false" customHeight="false" outlineLevel="0" collapsed="false">
      <c r="B8" s="10" t="s">
        <v>59</v>
      </c>
      <c r="C8" s="11" t="n">
        <v>1440</v>
      </c>
      <c r="D8" s="11" t="n">
        <f aca="false">C8</f>
        <v>1440</v>
      </c>
    </row>
    <row r="9" customFormat="false" ht="15" hidden="false" customHeight="false" outlineLevel="0" collapsed="false">
      <c r="B9" s="10" t="s">
        <v>60</v>
      </c>
      <c r="C9" s="11" t="n">
        <v>720</v>
      </c>
      <c r="D9" s="11" t="n">
        <f aca="false">C9</f>
        <v>720</v>
      </c>
    </row>
    <row r="10" customFormat="false" ht="15" hidden="false" customHeight="false" outlineLevel="0" collapsed="false">
      <c r="B10" s="10" t="s">
        <v>61</v>
      </c>
      <c r="C10" s="11" t="n">
        <v>180</v>
      </c>
      <c r="D10" s="11" t="n">
        <f aca="false">C10</f>
        <v>180</v>
      </c>
    </row>
    <row r="11" customFormat="false" ht="15" hidden="false" customHeight="false" outlineLevel="0" collapsed="false">
      <c r="B11" s="10" t="s">
        <v>62</v>
      </c>
      <c r="C11" s="11" t="n">
        <v>60</v>
      </c>
      <c r="D11" s="11" t="n">
        <f aca="false">C11</f>
        <v>60</v>
      </c>
    </row>
    <row r="12" customFormat="false" ht="15" hidden="false" customHeight="false" outlineLevel="0" collapsed="false">
      <c r="B12" s="10" t="s">
        <v>63</v>
      </c>
      <c r="C12" s="11" t="n">
        <v>30</v>
      </c>
      <c r="D12" s="11" t="n">
        <f aca="false">C12</f>
        <v>30</v>
      </c>
    </row>
    <row r="13" customFormat="false" ht="15" hidden="false" customHeight="false" outlineLevel="0" collapsed="false">
      <c r="B13" s="10" t="s">
        <v>64</v>
      </c>
      <c r="C13" s="11" t="n">
        <v>4</v>
      </c>
      <c r="D13" s="11" t="n">
        <f aca="false">C13</f>
        <v>4</v>
      </c>
    </row>
    <row r="15" customFormat="false" ht="15" hidden="false" customHeight="false" outlineLevel="0" collapsed="false">
      <c r="B15" s="6" t="s">
        <v>65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R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8"/>
    <col collapsed="false" customWidth="true" hidden="false" outlineLevel="0" max="10" min="3" style="0" width="12"/>
    <col collapsed="false" customWidth="true" hidden="false" outlineLevel="0" max="11" min="11" style="0" width="13"/>
    <col collapsed="false" customWidth="true" hidden="false" outlineLevel="0" max="15" min="12" style="0" width="12"/>
    <col collapsed="false" customWidth="true" hidden="false" outlineLevel="0" max="16" min="16" style="0" width="14"/>
    <col collapsed="false" customWidth="true" hidden="false" outlineLevel="0" max="18" min="17" style="0" width="13"/>
  </cols>
  <sheetData>
    <row r="2" customFormat="false" ht="17.35" hidden="false" customHeight="false" outlineLevel="0" collapsed="false">
      <c r="A2" s="5" t="s">
        <v>66</v>
      </c>
    </row>
    <row r="3" customFormat="false" ht="15" hidden="false" customHeight="false" outlineLevel="0" collapsed="false">
      <c r="A3" s="6" t="s">
        <v>67</v>
      </c>
    </row>
    <row r="4" customFormat="false" ht="15" hidden="false" customHeight="false" outlineLevel="0" collapsed="false">
      <c r="A4" s="6" t="s">
        <v>68</v>
      </c>
    </row>
    <row r="6" customFormat="false" ht="48" hidden="false" customHeight="true" outlineLevel="0" collapsed="false">
      <c r="A6" s="19" t="s">
        <v>69</v>
      </c>
      <c r="B6" s="20" t="s">
        <v>33</v>
      </c>
      <c r="C6" s="20" t="s">
        <v>70</v>
      </c>
      <c r="D6" s="20" t="s">
        <v>71</v>
      </c>
      <c r="E6" s="20" t="s">
        <v>72</v>
      </c>
      <c r="F6" s="20" t="s">
        <v>73</v>
      </c>
      <c r="G6" s="20" t="s">
        <v>74</v>
      </c>
      <c r="H6" s="20" t="s">
        <v>75</v>
      </c>
      <c r="I6" s="20" t="s">
        <v>76</v>
      </c>
      <c r="J6" s="20" t="s">
        <v>77</v>
      </c>
      <c r="K6" s="20" t="s">
        <v>78</v>
      </c>
      <c r="L6" s="20" t="s">
        <v>79</v>
      </c>
      <c r="M6" s="21" t="s">
        <v>80</v>
      </c>
      <c r="N6" s="21" t="s">
        <v>81</v>
      </c>
      <c r="O6" s="21" t="s">
        <v>82</v>
      </c>
      <c r="P6" s="21" t="s">
        <v>83</v>
      </c>
      <c r="Q6" s="21" t="s">
        <v>84</v>
      </c>
      <c r="R6" s="21" t="s">
        <v>85</v>
      </c>
    </row>
    <row r="7" customFormat="false" ht="15" hidden="false" customHeight="false" outlineLevel="0" collapsed="false">
      <c r="A7" s="6" t="s">
        <v>86</v>
      </c>
      <c r="M7" s="6" t="s">
        <v>87</v>
      </c>
    </row>
    <row r="8" customFormat="false" ht="15" hidden="false" customHeight="false" outlineLevel="0" collapsed="false">
      <c r="A8" s="22" t="s">
        <v>88</v>
      </c>
      <c r="B8" s="23" t="s">
        <v>38</v>
      </c>
      <c r="C8" s="24" t="n">
        <v>200</v>
      </c>
      <c r="D8" s="25" t="n">
        <v>0</v>
      </c>
      <c r="E8" s="24" t="n">
        <v>0</v>
      </c>
      <c r="F8" s="24" t="n">
        <v>0</v>
      </c>
      <c r="G8" s="24" t="n">
        <v>0</v>
      </c>
      <c r="H8" s="24" t="n">
        <v>1</v>
      </c>
      <c r="I8" s="24" t="n">
        <v>12</v>
      </c>
      <c r="J8" s="24" t="n">
        <v>1</v>
      </c>
      <c r="K8" s="24" t="n">
        <v>2</v>
      </c>
      <c r="L8" s="25" t="n">
        <v>0.25</v>
      </c>
      <c r="M8" s="11" t="n">
        <f aca="false">IF($C8="","",1+$E8)</f>
        <v>1</v>
      </c>
      <c r="N8" s="11" t="n">
        <f aca="false">IF($C8="","",1+$F8+$G8+$H8+($H8*$I8*$J8)+($H8*$I8*$K8*$L8))</f>
        <v>20</v>
      </c>
      <c r="O8" s="26" t="n">
        <f aca="false">IF($C8="","",($D8*$M8)+((1-$D8)*$N8))</f>
        <v>20</v>
      </c>
      <c r="P8" s="11" t="n">
        <f aca="false">IF($C8="","",$C8*$O8)</f>
        <v>4000</v>
      </c>
      <c r="Q8" s="27" t="n">
        <f aca="false">IF(OR($C8="",Allowance!$F$22=0),"",$P8/Allowance!$F$22)</f>
        <v>0.00529801324503311</v>
      </c>
      <c r="R8" s="26" t="n">
        <f aca="false">IF($C8="","",$P8/1000)</f>
        <v>4</v>
      </c>
    </row>
    <row r="9" customFormat="false" ht="15" hidden="false" customHeight="false" outlineLevel="0" collapsed="false">
      <c r="A9" s="28"/>
      <c r="B9" s="28"/>
      <c r="C9" s="16"/>
      <c r="D9" s="29"/>
      <c r="E9" s="16"/>
      <c r="F9" s="16"/>
      <c r="G9" s="16"/>
      <c r="H9" s="16"/>
      <c r="I9" s="16"/>
      <c r="J9" s="16"/>
      <c r="K9" s="16"/>
      <c r="L9" s="29"/>
      <c r="M9" s="11" t="str">
        <f aca="false">IF($C9="","",1+$E9)</f>
        <v/>
      </c>
      <c r="N9" s="11" t="str">
        <f aca="false">IF($C9="","",1+$F9+$G9+$H9+($H9*$I9*$J9)+($H9*$I9*$K9*$L9))</f>
        <v/>
      </c>
      <c r="O9" s="26" t="str">
        <f aca="false">IF($C9="","",($D9*$M9)+((1-$D9)*$N9))</f>
        <v/>
      </c>
      <c r="P9" s="11" t="str">
        <f aca="false">IF($C9="","",$C9*$O9)</f>
        <v/>
      </c>
      <c r="Q9" s="27" t="str">
        <f aca="false">IF(OR($C9="",Allowance!$F$22=0),"",$P9/Allowance!$F$22)</f>
        <v/>
      </c>
      <c r="R9" s="26" t="str">
        <f aca="false">IF($C9="","",$P9/1000)</f>
        <v/>
      </c>
    </row>
    <row r="10" customFormat="false" ht="15" hidden="false" customHeight="false" outlineLevel="0" collapsed="false">
      <c r="A10" s="28"/>
      <c r="B10" s="28"/>
      <c r="C10" s="16"/>
      <c r="D10" s="29"/>
      <c r="E10" s="16"/>
      <c r="F10" s="16"/>
      <c r="G10" s="16"/>
      <c r="H10" s="16"/>
      <c r="I10" s="16"/>
      <c r="J10" s="16"/>
      <c r="K10" s="16"/>
      <c r="L10" s="29"/>
      <c r="M10" s="11" t="str">
        <f aca="false">IF($C10="","",1+$E10)</f>
        <v/>
      </c>
      <c r="N10" s="11" t="str">
        <f aca="false">IF($C10="","",1+$F10+$G10+$H10+($H10*$I10*$J10)+($H10*$I10*$K10*$L10))</f>
        <v/>
      </c>
      <c r="O10" s="26" t="str">
        <f aca="false">IF($C10="","",($D10*$M10)+((1-$D10)*$N10))</f>
        <v/>
      </c>
      <c r="P10" s="11" t="str">
        <f aca="false">IF($C10="","",$C10*$O10)</f>
        <v/>
      </c>
      <c r="Q10" s="27" t="str">
        <f aca="false">IF(OR($C10="",Allowance!$F$22=0),"",$P10/Allowance!$F$22)</f>
        <v/>
      </c>
      <c r="R10" s="26" t="str">
        <f aca="false">IF($C10="","",$P10/1000)</f>
        <v/>
      </c>
    </row>
    <row r="11" customFormat="false" ht="15" hidden="false" customHeight="false" outlineLevel="0" collapsed="false">
      <c r="A11" s="28"/>
      <c r="B11" s="28"/>
      <c r="C11" s="16"/>
      <c r="D11" s="29"/>
      <c r="E11" s="16"/>
      <c r="F11" s="16"/>
      <c r="G11" s="16"/>
      <c r="H11" s="16"/>
      <c r="I11" s="16"/>
      <c r="J11" s="16"/>
      <c r="K11" s="16"/>
      <c r="L11" s="29"/>
      <c r="M11" s="11" t="str">
        <f aca="false">IF($C11="","",1+$E11)</f>
        <v/>
      </c>
      <c r="N11" s="11" t="str">
        <f aca="false">IF($C11="","",1+$F11+$G11+$H11+($H11*$I11*$J11)+($H11*$I11*$K11*$L11))</f>
        <v/>
      </c>
      <c r="O11" s="26" t="str">
        <f aca="false">IF($C11="","",($D11*$M11)+((1-$D11)*$N11))</f>
        <v/>
      </c>
      <c r="P11" s="11" t="str">
        <f aca="false">IF($C11="","",$C11*$O11)</f>
        <v/>
      </c>
      <c r="Q11" s="27" t="str">
        <f aca="false">IF(OR($C11="",Allowance!$F$22=0),"",$P11/Allowance!$F$22)</f>
        <v/>
      </c>
      <c r="R11" s="26" t="str">
        <f aca="false">IF($C11="","",$P11/1000)</f>
        <v/>
      </c>
    </row>
    <row r="12" customFormat="false" ht="15" hidden="false" customHeight="false" outlineLevel="0" collapsed="false">
      <c r="A12" s="28"/>
      <c r="B12" s="28"/>
      <c r="C12" s="16"/>
      <c r="D12" s="29"/>
      <c r="E12" s="16"/>
      <c r="F12" s="16"/>
      <c r="G12" s="16"/>
      <c r="H12" s="16"/>
      <c r="I12" s="16"/>
      <c r="J12" s="16"/>
      <c r="K12" s="16"/>
      <c r="L12" s="29"/>
      <c r="M12" s="11" t="str">
        <f aca="false">IF($C12="","",1+$E12)</f>
        <v/>
      </c>
      <c r="N12" s="11" t="str">
        <f aca="false">IF($C12="","",1+$F12+$G12+$H12+($H12*$I12*$J12)+($H12*$I12*$K12*$L12))</f>
        <v/>
      </c>
      <c r="O12" s="26" t="str">
        <f aca="false">IF($C12="","",($D12*$M12)+((1-$D12)*$N12))</f>
        <v/>
      </c>
      <c r="P12" s="11" t="str">
        <f aca="false">IF($C12="","",$C12*$O12)</f>
        <v/>
      </c>
      <c r="Q12" s="27" t="str">
        <f aca="false">IF(OR($C12="",Allowance!$F$22=0),"",$P12/Allowance!$F$22)</f>
        <v/>
      </c>
      <c r="R12" s="26" t="str">
        <f aca="false">IF($C12="","",$P12/1000)</f>
        <v/>
      </c>
    </row>
    <row r="13" customFormat="false" ht="15" hidden="false" customHeight="false" outlineLevel="0" collapsed="false">
      <c r="A13" s="28"/>
      <c r="B13" s="28"/>
      <c r="C13" s="16"/>
      <c r="D13" s="29"/>
      <c r="E13" s="16"/>
      <c r="F13" s="16"/>
      <c r="G13" s="16"/>
      <c r="H13" s="16"/>
      <c r="I13" s="16"/>
      <c r="J13" s="16"/>
      <c r="K13" s="16"/>
      <c r="L13" s="29"/>
      <c r="M13" s="11" t="str">
        <f aca="false">IF($C13="","",1+$E13)</f>
        <v/>
      </c>
      <c r="N13" s="11" t="str">
        <f aca="false">IF($C13="","",1+$F13+$G13+$H13+($H13*$I13*$J13)+($H13*$I13*$K13*$L13))</f>
        <v/>
      </c>
      <c r="O13" s="26" t="str">
        <f aca="false">IF($C13="","",($D13*$M13)+((1-$D13)*$N13))</f>
        <v/>
      </c>
      <c r="P13" s="11" t="str">
        <f aca="false">IF($C13="","",$C13*$O13)</f>
        <v/>
      </c>
      <c r="Q13" s="27" t="str">
        <f aca="false">IF(OR($C13="",Allowance!$F$22=0),"",$P13/Allowance!$F$22)</f>
        <v/>
      </c>
      <c r="R13" s="26" t="str">
        <f aca="false">IF($C13="","",$P13/1000)</f>
        <v/>
      </c>
    </row>
    <row r="14" customFormat="false" ht="15" hidden="false" customHeight="false" outlineLevel="0" collapsed="false">
      <c r="A14" s="28"/>
      <c r="B14" s="28"/>
      <c r="C14" s="16"/>
      <c r="D14" s="29"/>
      <c r="E14" s="16"/>
      <c r="F14" s="16"/>
      <c r="G14" s="16"/>
      <c r="H14" s="16"/>
      <c r="I14" s="16"/>
      <c r="J14" s="16"/>
      <c r="K14" s="16"/>
      <c r="L14" s="29"/>
      <c r="M14" s="11" t="str">
        <f aca="false">IF($C14="","",1+$E14)</f>
        <v/>
      </c>
      <c r="N14" s="11" t="str">
        <f aca="false">IF($C14="","",1+$F14+$G14+$H14+($H14*$I14*$J14)+($H14*$I14*$K14*$L14))</f>
        <v/>
      </c>
      <c r="O14" s="26" t="str">
        <f aca="false">IF($C14="","",($D14*$M14)+((1-$D14)*$N14))</f>
        <v/>
      </c>
      <c r="P14" s="11" t="str">
        <f aca="false">IF($C14="","",$C14*$O14)</f>
        <v/>
      </c>
      <c r="Q14" s="27" t="str">
        <f aca="false">IF(OR($C14="",Allowance!$F$22=0),"",$P14/Allowance!$F$22)</f>
        <v/>
      </c>
      <c r="R14" s="26" t="str">
        <f aca="false">IF($C14="","",$P14/1000)</f>
        <v/>
      </c>
    </row>
    <row r="15" customFormat="false" ht="15" hidden="false" customHeight="false" outlineLevel="0" collapsed="false">
      <c r="A15" s="28"/>
      <c r="B15" s="28"/>
      <c r="C15" s="16"/>
      <c r="D15" s="29"/>
      <c r="E15" s="16"/>
      <c r="F15" s="16"/>
      <c r="G15" s="16"/>
      <c r="H15" s="16"/>
      <c r="I15" s="16"/>
      <c r="J15" s="16"/>
      <c r="K15" s="16"/>
      <c r="L15" s="29"/>
      <c r="M15" s="11" t="str">
        <f aca="false">IF($C15="","",1+$E15)</f>
        <v/>
      </c>
      <c r="N15" s="11" t="str">
        <f aca="false">IF($C15="","",1+$F15+$G15+$H15+($H15*$I15*$J15)+($H15*$I15*$K15*$L15))</f>
        <v/>
      </c>
      <c r="O15" s="26" t="str">
        <f aca="false">IF($C15="","",($D15*$M15)+((1-$D15)*$N15))</f>
        <v/>
      </c>
      <c r="P15" s="11" t="str">
        <f aca="false">IF($C15="","",$C15*$O15)</f>
        <v/>
      </c>
      <c r="Q15" s="27" t="str">
        <f aca="false">IF(OR($C15="",Allowance!$F$22=0),"",$P15/Allowance!$F$22)</f>
        <v/>
      </c>
      <c r="R15" s="26" t="str">
        <f aca="false">IF($C15="","",$P15/1000)</f>
        <v/>
      </c>
    </row>
    <row r="16" customFormat="false" ht="15" hidden="false" customHeight="false" outlineLevel="0" collapsed="false">
      <c r="A16" s="28"/>
      <c r="B16" s="28"/>
      <c r="C16" s="16"/>
      <c r="D16" s="29"/>
      <c r="E16" s="16"/>
      <c r="F16" s="16"/>
      <c r="G16" s="16"/>
      <c r="H16" s="16"/>
      <c r="I16" s="16"/>
      <c r="J16" s="16"/>
      <c r="K16" s="16"/>
      <c r="L16" s="29"/>
      <c r="M16" s="11" t="str">
        <f aca="false">IF($C16="","",1+$E16)</f>
        <v/>
      </c>
      <c r="N16" s="11" t="str">
        <f aca="false">IF($C16="","",1+$F16+$G16+$H16+($H16*$I16*$J16)+($H16*$I16*$K16*$L16))</f>
        <v/>
      </c>
      <c r="O16" s="26" t="str">
        <f aca="false">IF($C16="","",($D16*$M16)+((1-$D16)*$N16))</f>
        <v/>
      </c>
      <c r="P16" s="11" t="str">
        <f aca="false">IF($C16="","",$C16*$O16)</f>
        <v/>
      </c>
      <c r="Q16" s="27" t="str">
        <f aca="false">IF(OR($C16="",Allowance!$F$22=0),"",$P16/Allowance!$F$22)</f>
        <v/>
      </c>
      <c r="R16" s="26" t="str">
        <f aca="false">IF($C16="","",$P16/1000)</f>
        <v/>
      </c>
    </row>
    <row r="17" customFormat="false" ht="15" hidden="false" customHeight="false" outlineLevel="0" collapsed="false">
      <c r="A17" s="28"/>
      <c r="B17" s="28"/>
      <c r="C17" s="16"/>
      <c r="D17" s="29"/>
      <c r="E17" s="16"/>
      <c r="F17" s="16"/>
      <c r="G17" s="16"/>
      <c r="H17" s="16"/>
      <c r="I17" s="16"/>
      <c r="J17" s="16"/>
      <c r="K17" s="16"/>
      <c r="L17" s="29"/>
      <c r="M17" s="11" t="str">
        <f aca="false">IF($C17="","",1+$E17)</f>
        <v/>
      </c>
      <c r="N17" s="11" t="str">
        <f aca="false">IF($C17="","",1+$F17+$G17+$H17+($H17*$I17*$J17)+($H17*$I17*$K17*$L17))</f>
        <v/>
      </c>
      <c r="O17" s="26" t="str">
        <f aca="false">IF($C17="","",($D17*$M17)+((1-$D17)*$N17))</f>
        <v/>
      </c>
      <c r="P17" s="11" t="str">
        <f aca="false">IF($C17="","",$C17*$O17)</f>
        <v/>
      </c>
      <c r="Q17" s="27" t="str">
        <f aca="false">IF(OR($C17="",Allowance!$F$22=0),"",$P17/Allowance!$F$22)</f>
        <v/>
      </c>
      <c r="R17" s="26" t="str">
        <f aca="false">IF($C17="","",$P17/1000)</f>
        <v/>
      </c>
    </row>
    <row r="18" customFormat="false" ht="15" hidden="false" customHeight="false" outlineLevel="0" collapsed="false">
      <c r="A18" s="28"/>
      <c r="B18" s="28"/>
      <c r="C18" s="16"/>
      <c r="D18" s="29"/>
      <c r="E18" s="16"/>
      <c r="F18" s="16"/>
      <c r="G18" s="16"/>
      <c r="H18" s="16"/>
      <c r="I18" s="16"/>
      <c r="J18" s="16"/>
      <c r="K18" s="16"/>
      <c r="L18" s="29"/>
      <c r="M18" s="11" t="str">
        <f aca="false">IF($C18="","",1+$E18)</f>
        <v/>
      </c>
      <c r="N18" s="11" t="str">
        <f aca="false">IF($C18="","",1+$F18+$G18+$H18+($H18*$I18*$J18)+($H18*$I18*$K18*$L18))</f>
        <v/>
      </c>
      <c r="O18" s="26" t="str">
        <f aca="false">IF($C18="","",($D18*$M18)+((1-$D18)*$N18))</f>
        <v/>
      </c>
      <c r="P18" s="11" t="str">
        <f aca="false">IF($C18="","",$C18*$O18)</f>
        <v/>
      </c>
      <c r="Q18" s="27" t="str">
        <f aca="false">IF(OR($C18="",Allowance!$F$22=0),"",$P18/Allowance!$F$22)</f>
        <v/>
      </c>
      <c r="R18" s="26" t="str">
        <f aca="false">IF($C18="","",$P18/1000)</f>
        <v/>
      </c>
    </row>
    <row r="19" customFormat="false" ht="15" hidden="false" customHeight="false" outlineLevel="0" collapsed="false">
      <c r="A19" s="28"/>
      <c r="B19" s="28"/>
      <c r="C19" s="16"/>
      <c r="D19" s="29"/>
      <c r="E19" s="16"/>
      <c r="F19" s="16"/>
      <c r="G19" s="16"/>
      <c r="H19" s="16"/>
      <c r="I19" s="16"/>
      <c r="J19" s="16"/>
      <c r="K19" s="16"/>
      <c r="L19" s="29"/>
      <c r="M19" s="11" t="str">
        <f aca="false">IF($C19="","",1+$E19)</f>
        <v/>
      </c>
      <c r="N19" s="11" t="str">
        <f aca="false">IF($C19="","",1+$F19+$G19+$H19+($H19*$I19*$J19)+($H19*$I19*$K19*$L19))</f>
        <v/>
      </c>
      <c r="O19" s="26" t="str">
        <f aca="false">IF($C19="","",($D19*$M19)+((1-$D19)*$N19))</f>
        <v/>
      </c>
      <c r="P19" s="11" t="str">
        <f aca="false">IF($C19="","",$C19*$O19)</f>
        <v/>
      </c>
      <c r="Q19" s="27" t="str">
        <f aca="false">IF(OR($C19="",Allowance!$F$22=0),"",$P19/Allowance!$F$22)</f>
        <v/>
      </c>
      <c r="R19" s="26" t="str">
        <f aca="false">IF($C19="","",$P19/1000)</f>
        <v/>
      </c>
    </row>
    <row r="20" customFormat="false" ht="15" hidden="false" customHeight="false" outlineLevel="0" collapsed="false">
      <c r="A20" s="28"/>
      <c r="B20" s="28"/>
      <c r="C20" s="16"/>
      <c r="D20" s="29"/>
      <c r="E20" s="16"/>
      <c r="F20" s="16"/>
      <c r="G20" s="16"/>
      <c r="H20" s="16"/>
      <c r="I20" s="16"/>
      <c r="J20" s="16"/>
      <c r="K20" s="16"/>
      <c r="L20" s="29"/>
      <c r="M20" s="11" t="str">
        <f aca="false">IF($C20="","",1+$E20)</f>
        <v/>
      </c>
      <c r="N20" s="11" t="str">
        <f aca="false">IF($C20="","",1+$F20+$G20+$H20+($H20*$I20*$J20)+($H20*$I20*$K20*$L20))</f>
        <v/>
      </c>
      <c r="O20" s="26" t="str">
        <f aca="false">IF($C20="","",($D20*$M20)+((1-$D20)*$N20))</f>
        <v/>
      </c>
      <c r="P20" s="11" t="str">
        <f aca="false">IF($C20="","",$C20*$O20)</f>
        <v/>
      </c>
      <c r="Q20" s="27" t="str">
        <f aca="false">IF(OR($C20="",Allowance!$F$22=0),"",$P20/Allowance!$F$22)</f>
        <v/>
      </c>
      <c r="R20" s="26" t="str">
        <f aca="false">IF($C20="","",$P20/1000)</f>
        <v/>
      </c>
    </row>
    <row r="21" customFormat="false" ht="15" hidden="false" customHeight="false" outlineLevel="0" collapsed="false">
      <c r="A21" s="28"/>
      <c r="B21" s="28"/>
      <c r="C21" s="16"/>
      <c r="D21" s="29"/>
      <c r="E21" s="16"/>
      <c r="F21" s="16"/>
      <c r="G21" s="16"/>
      <c r="H21" s="16"/>
      <c r="I21" s="16"/>
      <c r="J21" s="16"/>
      <c r="K21" s="16"/>
      <c r="L21" s="29"/>
      <c r="M21" s="11" t="str">
        <f aca="false">IF($C21="","",1+$E21)</f>
        <v/>
      </c>
      <c r="N21" s="11" t="str">
        <f aca="false">IF($C21="","",1+$F21+$G21+$H21+($H21*$I21*$J21)+($H21*$I21*$K21*$L21))</f>
        <v/>
      </c>
      <c r="O21" s="26" t="str">
        <f aca="false">IF($C21="","",($D21*$M21)+((1-$D21)*$N21))</f>
        <v/>
      </c>
      <c r="P21" s="11" t="str">
        <f aca="false">IF($C21="","",$C21*$O21)</f>
        <v/>
      </c>
      <c r="Q21" s="27" t="str">
        <f aca="false">IF(OR($C21="",Allowance!$F$22=0),"",$P21/Allowance!$F$22)</f>
        <v/>
      </c>
      <c r="R21" s="26" t="str">
        <f aca="false">IF($C21="","",$P21/1000)</f>
        <v/>
      </c>
    </row>
    <row r="22" customFormat="false" ht="15" hidden="false" customHeight="false" outlineLevel="0" collapsed="false">
      <c r="A22" s="28"/>
      <c r="B22" s="28"/>
      <c r="C22" s="16"/>
      <c r="D22" s="29"/>
      <c r="E22" s="16"/>
      <c r="F22" s="16"/>
      <c r="G22" s="16"/>
      <c r="H22" s="16"/>
      <c r="I22" s="16"/>
      <c r="J22" s="16"/>
      <c r="K22" s="16"/>
      <c r="L22" s="29"/>
      <c r="M22" s="11" t="str">
        <f aca="false">IF($C22="","",1+$E22)</f>
        <v/>
      </c>
      <c r="N22" s="11" t="str">
        <f aca="false">IF($C22="","",1+$F22+$G22+$H22+($H22*$I22*$J22)+($H22*$I22*$K22*$L22))</f>
        <v/>
      </c>
      <c r="O22" s="26" t="str">
        <f aca="false">IF($C22="","",($D22*$M22)+((1-$D22)*$N22))</f>
        <v/>
      </c>
      <c r="P22" s="11" t="str">
        <f aca="false">IF($C22="","",$C22*$O22)</f>
        <v/>
      </c>
      <c r="Q22" s="27" t="str">
        <f aca="false">IF(OR($C22="",Allowance!$F$22=0),"",$P22/Allowance!$F$22)</f>
        <v/>
      </c>
      <c r="R22" s="26" t="str">
        <f aca="false">IF($C22="","",$P22/1000)</f>
        <v/>
      </c>
    </row>
    <row r="23" customFormat="false" ht="15" hidden="false" customHeight="false" outlineLevel="0" collapsed="false">
      <c r="A23" s="28"/>
      <c r="B23" s="28"/>
      <c r="C23" s="16"/>
      <c r="D23" s="29"/>
      <c r="E23" s="16"/>
      <c r="F23" s="16"/>
      <c r="G23" s="16"/>
      <c r="H23" s="16"/>
      <c r="I23" s="16"/>
      <c r="J23" s="16"/>
      <c r="K23" s="16"/>
      <c r="L23" s="29"/>
      <c r="M23" s="11" t="str">
        <f aca="false">IF($C23="","",1+$E23)</f>
        <v/>
      </c>
      <c r="N23" s="11" t="str">
        <f aca="false">IF($C23="","",1+$F23+$G23+$H23+($H23*$I23*$J23)+($H23*$I23*$K23*$L23))</f>
        <v/>
      </c>
      <c r="O23" s="26" t="str">
        <f aca="false">IF($C23="","",($D23*$M23)+((1-$D23)*$N23))</f>
        <v/>
      </c>
      <c r="P23" s="11" t="str">
        <f aca="false">IF($C23="","",$C23*$O23)</f>
        <v/>
      </c>
      <c r="Q23" s="27" t="str">
        <f aca="false">IF(OR($C23="",Allowance!$F$22=0),"",$P23/Allowance!$F$22)</f>
        <v/>
      </c>
      <c r="R23" s="26" t="str">
        <f aca="false">IF($C23="","",$P23/1000)</f>
        <v/>
      </c>
    </row>
    <row r="24" customFormat="false" ht="15" hidden="false" customHeight="false" outlineLevel="0" collapsed="false">
      <c r="A24" s="28"/>
      <c r="B24" s="28"/>
      <c r="C24" s="16"/>
      <c r="D24" s="29"/>
      <c r="E24" s="16"/>
      <c r="F24" s="16"/>
      <c r="G24" s="16"/>
      <c r="H24" s="16"/>
      <c r="I24" s="16"/>
      <c r="J24" s="16"/>
      <c r="K24" s="16"/>
      <c r="L24" s="29"/>
      <c r="M24" s="11" t="str">
        <f aca="false">IF($C24="","",1+$E24)</f>
        <v/>
      </c>
      <c r="N24" s="11" t="str">
        <f aca="false">IF($C24="","",1+$F24+$G24+$H24+($H24*$I24*$J24)+($H24*$I24*$K24*$L24))</f>
        <v/>
      </c>
      <c r="O24" s="26" t="str">
        <f aca="false">IF($C24="","",($D24*$M24)+((1-$D24)*$N24))</f>
        <v/>
      </c>
      <c r="P24" s="11" t="str">
        <f aca="false">IF($C24="","",$C24*$O24)</f>
        <v/>
      </c>
      <c r="Q24" s="27" t="str">
        <f aca="false">IF(OR($C24="",Allowance!$F$22=0),"",$P24/Allowance!$F$22)</f>
        <v/>
      </c>
      <c r="R24" s="26" t="str">
        <f aca="false">IF($C24="","",$P24/1000)</f>
        <v/>
      </c>
    </row>
    <row r="25" customFormat="false" ht="15" hidden="false" customHeight="false" outlineLevel="0" collapsed="false">
      <c r="A25" s="28"/>
      <c r="B25" s="28"/>
      <c r="C25" s="16"/>
      <c r="D25" s="29"/>
      <c r="E25" s="16"/>
      <c r="F25" s="16"/>
      <c r="G25" s="16"/>
      <c r="H25" s="16"/>
      <c r="I25" s="16"/>
      <c r="J25" s="16"/>
      <c r="K25" s="16"/>
      <c r="L25" s="29"/>
      <c r="M25" s="11" t="str">
        <f aca="false">IF($C25="","",1+$E25)</f>
        <v/>
      </c>
      <c r="N25" s="11" t="str">
        <f aca="false">IF($C25="","",1+$F25+$G25+$H25+($H25*$I25*$J25)+($H25*$I25*$K25*$L25))</f>
        <v/>
      </c>
      <c r="O25" s="26" t="str">
        <f aca="false">IF($C25="","",($D25*$M25)+((1-$D25)*$N25))</f>
        <v/>
      </c>
      <c r="P25" s="11" t="str">
        <f aca="false">IF($C25="","",$C25*$O25)</f>
        <v/>
      </c>
      <c r="Q25" s="27" t="str">
        <f aca="false">IF(OR($C25="",Allowance!$F$22=0),"",$P25/Allowance!$F$22)</f>
        <v/>
      </c>
      <c r="R25" s="26" t="str">
        <f aca="false">IF($C25="","",$P25/1000)</f>
        <v/>
      </c>
    </row>
    <row r="26" customFormat="false" ht="15" hidden="false" customHeight="false" outlineLevel="0" collapsed="false">
      <c r="A26" s="28"/>
      <c r="B26" s="28"/>
      <c r="C26" s="16"/>
      <c r="D26" s="29"/>
      <c r="E26" s="16"/>
      <c r="F26" s="16"/>
      <c r="G26" s="16"/>
      <c r="H26" s="16"/>
      <c r="I26" s="16"/>
      <c r="J26" s="16"/>
      <c r="K26" s="16"/>
      <c r="L26" s="29"/>
      <c r="M26" s="11" t="str">
        <f aca="false">IF($C26="","",1+$E26)</f>
        <v/>
      </c>
      <c r="N26" s="11" t="str">
        <f aca="false">IF($C26="","",1+$F26+$G26+$H26+($H26*$I26*$J26)+($H26*$I26*$K26*$L26))</f>
        <v/>
      </c>
      <c r="O26" s="26" t="str">
        <f aca="false">IF($C26="","",($D26*$M26)+((1-$D26)*$N26))</f>
        <v/>
      </c>
      <c r="P26" s="11" t="str">
        <f aca="false">IF($C26="","",$C26*$O26)</f>
        <v/>
      </c>
      <c r="Q26" s="27" t="str">
        <f aca="false">IF(OR($C26="",Allowance!$F$22=0),"",$P26/Allowance!$F$22)</f>
        <v/>
      </c>
      <c r="R26" s="26" t="str">
        <f aca="false">IF($C26="","",$P26/1000)</f>
        <v/>
      </c>
    </row>
    <row r="27" customFormat="false" ht="15" hidden="false" customHeight="false" outlineLevel="0" collapsed="false">
      <c r="A27" s="28"/>
      <c r="B27" s="28"/>
      <c r="C27" s="16"/>
      <c r="D27" s="29"/>
      <c r="E27" s="16"/>
      <c r="F27" s="16"/>
      <c r="G27" s="16"/>
      <c r="H27" s="16"/>
      <c r="I27" s="16"/>
      <c r="J27" s="16"/>
      <c r="K27" s="16"/>
      <c r="L27" s="29"/>
      <c r="M27" s="11" t="str">
        <f aca="false">IF($C27="","",1+$E27)</f>
        <v/>
      </c>
      <c r="N27" s="11" t="str">
        <f aca="false">IF($C27="","",1+$F27+$G27+$H27+($H27*$I27*$J27)+($H27*$I27*$K27*$L27))</f>
        <v/>
      </c>
      <c r="O27" s="26" t="str">
        <f aca="false">IF($C27="","",($D27*$M27)+((1-$D27)*$N27))</f>
        <v/>
      </c>
      <c r="P27" s="11" t="str">
        <f aca="false">IF($C27="","",$C27*$O27)</f>
        <v/>
      </c>
      <c r="Q27" s="27" t="str">
        <f aca="false">IF(OR($C27="",Allowance!$F$22=0),"",$P27/Allowance!$F$22)</f>
        <v/>
      </c>
      <c r="R27" s="26" t="str">
        <f aca="false">IF($C27="","",$P27/1000)</f>
        <v/>
      </c>
    </row>
    <row r="28" customFormat="false" ht="15" hidden="false" customHeight="false" outlineLevel="0" collapsed="false">
      <c r="A28" s="28"/>
      <c r="B28" s="28"/>
      <c r="C28" s="16"/>
      <c r="D28" s="29"/>
      <c r="E28" s="16"/>
      <c r="F28" s="16"/>
      <c r="G28" s="16"/>
      <c r="H28" s="16"/>
      <c r="I28" s="16"/>
      <c r="J28" s="16"/>
      <c r="K28" s="16"/>
      <c r="L28" s="29"/>
      <c r="M28" s="11" t="str">
        <f aca="false">IF($C28="","",1+$E28)</f>
        <v/>
      </c>
      <c r="N28" s="11" t="str">
        <f aca="false">IF($C28="","",1+$F28+$G28+$H28+($H28*$I28*$J28)+($H28*$I28*$K28*$L28))</f>
        <v/>
      </c>
      <c r="O28" s="26" t="str">
        <f aca="false">IF($C28="","",($D28*$M28)+((1-$D28)*$N28))</f>
        <v/>
      </c>
      <c r="P28" s="11" t="str">
        <f aca="false">IF($C28="","",$C28*$O28)</f>
        <v/>
      </c>
      <c r="Q28" s="27" t="str">
        <f aca="false">IF(OR($C28="",Allowance!$F$22=0),"",$P28/Allowance!$F$22)</f>
        <v/>
      </c>
      <c r="R28" s="26" t="str">
        <f aca="false">IF($C28="","",$P28/1000)</f>
        <v/>
      </c>
    </row>
    <row r="29" customFormat="false" ht="15" hidden="false" customHeight="false" outlineLevel="0" collapsed="false">
      <c r="A29" s="28"/>
      <c r="B29" s="28"/>
      <c r="C29" s="16"/>
      <c r="D29" s="29"/>
      <c r="E29" s="16"/>
      <c r="F29" s="16"/>
      <c r="G29" s="16"/>
      <c r="H29" s="16"/>
      <c r="I29" s="16"/>
      <c r="J29" s="16"/>
      <c r="K29" s="16"/>
      <c r="L29" s="29"/>
      <c r="M29" s="11" t="str">
        <f aca="false">IF($C29="","",1+$E29)</f>
        <v/>
      </c>
      <c r="N29" s="11" t="str">
        <f aca="false">IF($C29="","",1+$F29+$G29+$H29+($H29*$I29*$J29)+($H29*$I29*$K29*$L29))</f>
        <v/>
      </c>
      <c r="O29" s="26" t="str">
        <f aca="false">IF($C29="","",($D29*$M29)+((1-$D29)*$N29))</f>
        <v/>
      </c>
      <c r="P29" s="11" t="str">
        <f aca="false">IF($C29="","",$C29*$O29)</f>
        <v/>
      </c>
      <c r="Q29" s="27" t="str">
        <f aca="false">IF(OR($C29="",Allowance!$F$22=0),"",$P29/Allowance!$F$22)</f>
        <v/>
      </c>
      <c r="R29" s="26" t="str">
        <f aca="false">IF($C29="","",$P29/1000)</f>
        <v/>
      </c>
    </row>
    <row r="30" customFormat="false" ht="15" hidden="false" customHeight="false" outlineLevel="0" collapsed="false">
      <c r="A30" s="28"/>
      <c r="B30" s="28"/>
      <c r="C30" s="16"/>
      <c r="D30" s="29"/>
      <c r="E30" s="16"/>
      <c r="F30" s="16"/>
      <c r="G30" s="16"/>
      <c r="H30" s="16"/>
      <c r="I30" s="16"/>
      <c r="J30" s="16"/>
      <c r="K30" s="16"/>
      <c r="L30" s="29"/>
      <c r="M30" s="11" t="str">
        <f aca="false">IF($C30="","",1+$E30)</f>
        <v/>
      </c>
      <c r="N30" s="11" t="str">
        <f aca="false">IF($C30="","",1+$F30+$G30+$H30+($H30*$I30*$J30)+($H30*$I30*$K30*$L30))</f>
        <v/>
      </c>
      <c r="O30" s="26" t="str">
        <f aca="false">IF($C30="","",($D30*$M30)+((1-$D30)*$N30))</f>
        <v/>
      </c>
      <c r="P30" s="11" t="str">
        <f aca="false">IF($C30="","",$C30*$O30)</f>
        <v/>
      </c>
      <c r="Q30" s="27" t="str">
        <f aca="false">IF(OR($C30="",Allowance!$F$22=0),"",$P30/Allowance!$F$22)</f>
        <v/>
      </c>
      <c r="R30" s="26" t="str">
        <f aca="false">IF($C30="","",$P30/1000)</f>
        <v/>
      </c>
    </row>
    <row r="31" customFormat="false" ht="15" hidden="false" customHeight="false" outlineLevel="0" collapsed="false">
      <c r="A31" s="28"/>
      <c r="B31" s="28"/>
      <c r="C31" s="16"/>
      <c r="D31" s="29"/>
      <c r="E31" s="16"/>
      <c r="F31" s="16"/>
      <c r="G31" s="16"/>
      <c r="H31" s="16"/>
      <c r="I31" s="16"/>
      <c r="J31" s="16"/>
      <c r="K31" s="16"/>
      <c r="L31" s="29"/>
      <c r="M31" s="11" t="str">
        <f aca="false">IF($C31="","",1+$E31)</f>
        <v/>
      </c>
      <c r="N31" s="11" t="str">
        <f aca="false">IF($C31="","",1+$F31+$G31+$H31+($H31*$I31*$J31)+($H31*$I31*$K31*$L31))</f>
        <v/>
      </c>
      <c r="O31" s="26" t="str">
        <f aca="false">IF($C31="","",($D31*$M31)+((1-$D31)*$N31))</f>
        <v/>
      </c>
      <c r="P31" s="11" t="str">
        <f aca="false">IF($C31="","",$C31*$O31)</f>
        <v/>
      </c>
      <c r="Q31" s="27" t="str">
        <f aca="false">IF(OR($C31="",Allowance!$F$22=0),"",$P31/Allowance!$F$22)</f>
        <v/>
      </c>
      <c r="R31" s="26" t="str">
        <f aca="false">IF($C31="","",$P31/1000)</f>
        <v/>
      </c>
    </row>
    <row r="32" customFormat="false" ht="15" hidden="false" customHeight="false" outlineLevel="0" collapsed="false">
      <c r="A32" s="28"/>
      <c r="B32" s="28"/>
      <c r="C32" s="16"/>
      <c r="D32" s="29"/>
      <c r="E32" s="16"/>
      <c r="F32" s="16"/>
      <c r="G32" s="16"/>
      <c r="H32" s="16"/>
      <c r="I32" s="16"/>
      <c r="J32" s="16"/>
      <c r="K32" s="16"/>
      <c r="L32" s="29"/>
      <c r="M32" s="11" t="str">
        <f aca="false">IF($C32="","",1+$E32)</f>
        <v/>
      </c>
      <c r="N32" s="11" t="str">
        <f aca="false">IF($C32="","",1+$F32+$G32+$H32+($H32*$I32*$J32)+($H32*$I32*$K32*$L32))</f>
        <v/>
      </c>
      <c r="O32" s="26" t="str">
        <f aca="false">IF($C32="","",($D32*$M32)+((1-$D32)*$N32))</f>
        <v/>
      </c>
      <c r="P32" s="11" t="str">
        <f aca="false">IF($C32="","",$C32*$O32)</f>
        <v/>
      </c>
      <c r="Q32" s="27" t="str">
        <f aca="false">IF(OR($C32="",Allowance!$F$22=0),"",$P32/Allowance!$F$22)</f>
        <v/>
      </c>
      <c r="R32" s="26" t="str">
        <f aca="false">IF($C32="","",$P32/1000)</f>
        <v/>
      </c>
    </row>
    <row r="33" customFormat="false" ht="15" hidden="false" customHeight="false" outlineLevel="0" collapsed="false">
      <c r="A33" s="28"/>
      <c r="B33" s="28"/>
      <c r="C33" s="16"/>
      <c r="D33" s="29"/>
      <c r="E33" s="16"/>
      <c r="F33" s="16"/>
      <c r="G33" s="16"/>
      <c r="H33" s="16"/>
      <c r="I33" s="16"/>
      <c r="J33" s="16"/>
      <c r="K33" s="16"/>
      <c r="L33" s="29"/>
      <c r="M33" s="11" t="str">
        <f aca="false">IF($C33="","",1+$E33)</f>
        <v/>
      </c>
      <c r="N33" s="11" t="str">
        <f aca="false">IF($C33="","",1+$F33+$G33+$H33+($H33*$I33*$J33)+($H33*$I33*$K33*$L33))</f>
        <v/>
      </c>
      <c r="O33" s="26" t="str">
        <f aca="false">IF($C33="","",($D33*$M33)+((1-$D33)*$N33))</f>
        <v/>
      </c>
      <c r="P33" s="11" t="str">
        <f aca="false">IF($C33="","",$C33*$O33)</f>
        <v/>
      </c>
      <c r="Q33" s="27" t="str">
        <f aca="false">IF(OR($C33="",Allowance!$F$22=0),"",$P33/Allowance!$F$22)</f>
        <v/>
      </c>
      <c r="R33" s="26" t="str">
        <f aca="false">IF($C33="","",$P33/1000)</f>
        <v/>
      </c>
    </row>
    <row r="34" customFormat="false" ht="15" hidden="false" customHeight="false" outlineLevel="0" collapsed="false">
      <c r="A34" s="28"/>
      <c r="B34" s="28"/>
      <c r="C34" s="16"/>
      <c r="D34" s="29"/>
      <c r="E34" s="16"/>
      <c r="F34" s="16"/>
      <c r="G34" s="16"/>
      <c r="H34" s="16"/>
      <c r="I34" s="16"/>
      <c r="J34" s="16"/>
      <c r="K34" s="16"/>
      <c r="L34" s="29"/>
      <c r="M34" s="11" t="str">
        <f aca="false">IF($C34="","",1+$E34)</f>
        <v/>
      </c>
      <c r="N34" s="11" t="str">
        <f aca="false">IF($C34="","",1+$F34+$G34+$H34+($H34*$I34*$J34)+($H34*$I34*$K34*$L34))</f>
        <v/>
      </c>
      <c r="O34" s="26" t="str">
        <f aca="false">IF($C34="","",($D34*$M34)+((1-$D34)*$N34))</f>
        <v/>
      </c>
      <c r="P34" s="11" t="str">
        <f aca="false">IF($C34="","",$C34*$O34)</f>
        <v/>
      </c>
      <c r="Q34" s="27" t="str">
        <f aca="false">IF(OR($C34="",Allowance!$F$22=0),"",$P34/Allowance!$F$22)</f>
        <v/>
      </c>
      <c r="R34" s="26" t="str">
        <f aca="false">IF($C34="","",$P34/1000)</f>
        <v/>
      </c>
    </row>
    <row r="35" customFormat="false" ht="15" hidden="false" customHeight="false" outlineLevel="0" collapsed="false">
      <c r="A35" s="28"/>
      <c r="B35" s="28"/>
      <c r="C35" s="16"/>
      <c r="D35" s="29"/>
      <c r="E35" s="16"/>
      <c r="F35" s="16"/>
      <c r="G35" s="16"/>
      <c r="H35" s="16"/>
      <c r="I35" s="16"/>
      <c r="J35" s="16"/>
      <c r="K35" s="16"/>
      <c r="L35" s="29"/>
      <c r="M35" s="11" t="str">
        <f aca="false">IF($C35="","",1+$E35)</f>
        <v/>
      </c>
      <c r="N35" s="11" t="str">
        <f aca="false">IF($C35="","",1+$F35+$G35+$H35+($H35*$I35*$J35)+($H35*$I35*$K35*$L35))</f>
        <v/>
      </c>
      <c r="O35" s="26" t="str">
        <f aca="false">IF($C35="","",($D35*$M35)+((1-$D35)*$N35))</f>
        <v/>
      </c>
      <c r="P35" s="11" t="str">
        <f aca="false">IF($C35="","",$C35*$O35)</f>
        <v/>
      </c>
      <c r="Q35" s="27" t="str">
        <f aca="false">IF(OR($C35="",Allowance!$F$22=0),"",$P35/Allowance!$F$22)</f>
        <v/>
      </c>
      <c r="R35" s="26" t="str">
        <f aca="false">IF($C35="","",$P35/1000)</f>
        <v/>
      </c>
    </row>
    <row r="36" customFormat="false" ht="15" hidden="false" customHeight="false" outlineLevel="0" collapsed="false">
      <c r="A36" s="28"/>
      <c r="B36" s="28"/>
      <c r="C36" s="16"/>
      <c r="D36" s="29"/>
      <c r="E36" s="16"/>
      <c r="F36" s="16"/>
      <c r="G36" s="16"/>
      <c r="H36" s="16"/>
      <c r="I36" s="16"/>
      <c r="J36" s="16"/>
      <c r="K36" s="16"/>
      <c r="L36" s="29"/>
      <c r="M36" s="11" t="str">
        <f aca="false">IF($C36="","",1+$E36)</f>
        <v/>
      </c>
      <c r="N36" s="11" t="str">
        <f aca="false">IF($C36="","",1+$F36+$G36+$H36+($H36*$I36*$J36)+($H36*$I36*$K36*$L36))</f>
        <v/>
      </c>
      <c r="O36" s="26" t="str">
        <f aca="false">IF($C36="","",($D36*$M36)+((1-$D36)*$N36))</f>
        <v/>
      </c>
      <c r="P36" s="11" t="str">
        <f aca="false">IF($C36="","",$C36*$O36)</f>
        <v/>
      </c>
      <c r="Q36" s="27" t="str">
        <f aca="false">IF(OR($C36="",Allowance!$F$22=0),"",$P36/Allowance!$F$22)</f>
        <v/>
      </c>
      <c r="R36" s="26" t="str">
        <f aca="false">IF($C36="","",$P36/1000)</f>
        <v/>
      </c>
    </row>
    <row r="37" customFormat="false" ht="15" hidden="false" customHeight="false" outlineLevel="0" collapsed="false">
      <c r="A37" s="28"/>
      <c r="B37" s="28"/>
      <c r="C37" s="16"/>
      <c r="D37" s="29"/>
      <c r="E37" s="16"/>
      <c r="F37" s="16"/>
      <c r="G37" s="16"/>
      <c r="H37" s="16"/>
      <c r="I37" s="16"/>
      <c r="J37" s="16"/>
      <c r="K37" s="16"/>
      <c r="L37" s="29"/>
      <c r="M37" s="11" t="str">
        <f aca="false">IF($C37="","",1+$E37)</f>
        <v/>
      </c>
      <c r="N37" s="11" t="str">
        <f aca="false">IF($C37="","",1+$F37+$G37+$H37+($H37*$I37*$J37)+($H37*$I37*$K37*$L37))</f>
        <v/>
      </c>
      <c r="O37" s="26" t="str">
        <f aca="false">IF($C37="","",($D37*$M37)+((1-$D37)*$N37))</f>
        <v/>
      </c>
      <c r="P37" s="11" t="str">
        <f aca="false">IF($C37="","",$C37*$O37)</f>
        <v/>
      </c>
      <c r="Q37" s="27" t="str">
        <f aca="false">IF(OR($C37="",Allowance!$F$22=0),"",$P37/Allowance!$F$22)</f>
        <v/>
      </c>
      <c r="R37" s="26" t="str">
        <f aca="false">IF($C37="","",$P37/1000)</f>
        <v/>
      </c>
    </row>
    <row r="38" customFormat="false" ht="15" hidden="false" customHeight="false" outlineLevel="0" collapsed="false">
      <c r="A38" s="28"/>
      <c r="B38" s="28"/>
      <c r="C38" s="16"/>
      <c r="D38" s="29"/>
      <c r="E38" s="16"/>
      <c r="F38" s="16"/>
      <c r="G38" s="16"/>
      <c r="H38" s="16"/>
      <c r="I38" s="16"/>
      <c r="J38" s="16"/>
      <c r="K38" s="16"/>
      <c r="L38" s="29"/>
      <c r="M38" s="11" t="str">
        <f aca="false">IF($C38="","",1+$E38)</f>
        <v/>
      </c>
      <c r="N38" s="11" t="str">
        <f aca="false">IF($C38="","",1+$F38+$G38+$H38+($H38*$I38*$J38)+($H38*$I38*$K38*$L38))</f>
        <v/>
      </c>
      <c r="O38" s="26" t="str">
        <f aca="false">IF($C38="","",($D38*$M38)+((1-$D38)*$N38))</f>
        <v/>
      </c>
      <c r="P38" s="11" t="str">
        <f aca="false">IF($C38="","",$C38*$O38)</f>
        <v/>
      </c>
      <c r="Q38" s="27" t="str">
        <f aca="false">IF(OR($C38="",Allowance!$F$22=0),"",$P38/Allowance!$F$22)</f>
        <v/>
      </c>
      <c r="R38" s="26" t="str">
        <f aca="false">IF($C38="","",$P38/1000)</f>
        <v/>
      </c>
    </row>
    <row r="39" customFormat="false" ht="15" hidden="false" customHeight="false" outlineLevel="0" collapsed="false">
      <c r="A39" s="28"/>
      <c r="B39" s="28"/>
      <c r="C39" s="16"/>
      <c r="D39" s="29"/>
      <c r="E39" s="16"/>
      <c r="F39" s="16"/>
      <c r="G39" s="16"/>
      <c r="H39" s="16"/>
      <c r="I39" s="16"/>
      <c r="J39" s="16"/>
      <c r="K39" s="16"/>
      <c r="L39" s="29"/>
      <c r="M39" s="11" t="str">
        <f aca="false">IF($C39="","",1+$E39)</f>
        <v/>
      </c>
      <c r="N39" s="11" t="str">
        <f aca="false">IF($C39="","",1+$F39+$G39+$H39+($H39*$I39*$J39)+($H39*$I39*$K39*$L39))</f>
        <v/>
      </c>
      <c r="O39" s="26" t="str">
        <f aca="false">IF($C39="","",($D39*$M39)+((1-$D39)*$N39))</f>
        <v/>
      </c>
      <c r="P39" s="11" t="str">
        <f aca="false">IF($C39="","",$C39*$O39)</f>
        <v/>
      </c>
      <c r="Q39" s="27" t="str">
        <f aca="false">IF(OR($C39="",Allowance!$F$22=0),"",$P39/Allowance!$F$22)</f>
        <v/>
      </c>
      <c r="R39" s="26" t="str">
        <f aca="false">IF($C39="","",$P39/1000)</f>
        <v/>
      </c>
    </row>
    <row r="40" customFormat="false" ht="15" hidden="false" customHeight="false" outlineLevel="0" collapsed="false">
      <c r="A40" s="28"/>
      <c r="B40" s="28"/>
      <c r="C40" s="16"/>
      <c r="D40" s="29"/>
      <c r="E40" s="16"/>
      <c r="F40" s="16"/>
      <c r="G40" s="16"/>
      <c r="H40" s="16"/>
      <c r="I40" s="16"/>
      <c r="J40" s="16"/>
      <c r="K40" s="16"/>
      <c r="L40" s="29"/>
      <c r="M40" s="11" t="str">
        <f aca="false">IF($C40="","",1+$E40)</f>
        <v/>
      </c>
      <c r="N40" s="11" t="str">
        <f aca="false">IF($C40="","",1+$F40+$G40+$H40+($H40*$I40*$J40)+($H40*$I40*$K40*$L40))</f>
        <v/>
      </c>
      <c r="O40" s="26" t="str">
        <f aca="false">IF($C40="","",($D40*$M40)+((1-$D40)*$N40))</f>
        <v/>
      </c>
      <c r="P40" s="11" t="str">
        <f aca="false">IF($C40="","",$C40*$O40)</f>
        <v/>
      </c>
      <c r="Q40" s="27" t="str">
        <f aca="false">IF(OR($C40="",Allowance!$F$22=0),"",$P40/Allowance!$F$22)</f>
        <v/>
      </c>
      <c r="R40" s="26" t="str">
        <f aca="false">IF($C40="","",$P40/1000)</f>
        <v/>
      </c>
    </row>
    <row r="41" customFormat="false" ht="15" hidden="false" customHeight="false" outlineLevel="0" collapsed="false">
      <c r="A41" s="28"/>
      <c r="B41" s="28"/>
      <c r="C41" s="16"/>
      <c r="D41" s="29"/>
      <c r="E41" s="16"/>
      <c r="F41" s="16"/>
      <c r="G41" s="16"/>
      <c r="H41" s="16"/>
      <c r="I41" s="16"/>
      <c r="J41" s="16"/>
      <c r="K41" s="16"/>
      <c r="L41" s="29"/>
      <c r="M41" s="11" t="str">
        <f aca="false">IF($C41="","",1+$E41)</f>
        <v/>
      </c>
      <c r="N41" s="11" t="str">
        <f aca="false">IF($C41="","",1+$F41+$G41+$H41+($H41*$I41*$J41)+($H41*$I41*$K41*$L41))</f>
        <v/>
      </c>
      <c r="O41" s="26" t="str">
        <f aca="false">IF($C41="","",($D41*$M41)+((1-$D41)*$N41))</f>
        <v/>
      </c>
      <c r="P41" s="11" t="str">
        <f aca="false">IF($C41="","",$C41*$O41)</f>
        <v/>
      </c>
      <c r="Q41" s="27" t="str">
        <f aca="false">IF(OR($C41="",Allowance!$F$22=0),"",$P41/Allowance!$F$22)</f>
        <v/>
      </c>
      <c r="R41" s="26" t="str">
        <f aca="false">IF($C41="","",$P41/1000)</f>
        <v/>
      </c>
    </row>
    <row r="42" customFormat="false" ht="15" hidden="false" customHeight="false" outlineLevel="0" collapsed="false">
      <c r="A42" s="28"/>
      <c r="B42" s="28"/>
      <c r="C42" s="16"/>
      <c r="D42" s="29"/>
      <c r="E42" s="16"/>
      <c r="F42" s="16"/>
      <c r="G42" s="16"/>
      <c r="H42" s="16"/>
      <c r="I42" s="16"/>
      <c r="J42" s="16"/>
      <c r="K42" s="16"/>
      <c r="L42" s="29"/>
      <c r="M42" s="11" t="str">
        <f aca="false">IF($C42="","",1+$E42)</f>
        <v/>
      </c>
      <c r="N42" s="11" t="str">
        <f aca="false">IF($C42="","",1+$F42+$G42+$H42+($H42*$I42*$J42)+($H42*$I42*$K42*$L42))</f>
        <v/>
      </c>
      <c r="O42" s="26" t="str">
        <f aca="false">IF($C42="","",($D42*$M42)+((1-$D42)*$N42))</f>
        <v/>
      </c>
      <c r="P42" s="11" t="str">
        <f aca="false">IF($C42="","",$C42*$O42)</f>
        <v/>
      </c>
      <c r="Q42" s="27" t="str">
        <f aca="false">IF(OR($C42="",Allowance!$F$22=0),"",$P42/Allowance!$F$22)</f>
        <v/>
      </c>
      <c r="R42" s="26" t="str">
        <f aca="false">IF($C42="","",$P42/1000)</f>
        <v/>
      </c>
    </row>
    <row r="43" customFormat="false" ht="15" hidden="false" customHeight="false" outlineLevel="0" collapsed="false">
      <c r="A43" s="28"/>
      <c r="B43" s="28"/>
      <c r="C43" s="16"/>
      <c r="D43" s="29"/>
      <c r="E43" s="16"/>
      <c r="F43" s="16"/>
      <c r="G43" s="16"/>
      <c r="H43" s="16"/>
      <c r="I43" s="16"/>
      <c r="J43" s="16"/>
      <c r="K43" s="16"/>
      <c r="L43" s="29"/>
      <c r="M43" s="11" t="str">
        <f aca="false">IF($C43="","",1+$E43)</f>
        <v/>
      </c>
      <c r="N43" s="11" t="str">
        <f aca="false">IF($C43="","",1+$F43+$G43+$H43+($H43*$I43*$J43)+($H43*$I43*$K43*$L43))</f>
        <v/>
      </c>
      <c r="O43" s="26" t="str">
        <f aca="false">IF($C43="","",($D43*$M43)+((1-$D43)*$N43))</f>
        <v/>
      </c>
      <c r="P43" s="11" t="str">
        <f aca="false">IF($C43="","",$C43*$O43)</f>
        <v/>
      </c>
      <c r="Q43" s="27" t="str">
        <f aca="false">IF(OR($C43="",Allowance!$F$22=0),"",$P43/Allowance!$F$22)</f>
        <v/>
      </c>
      <c r="R43" s="26" t="str">
        <f aca="false">IF($C43="","",$P43/1000)</f>
        <v/>
      </c>
    </row>
    <row r="44" customFormat="false" ht="15" hidden="false" customHeight="false" outlineLevel="0" collapsed="false">
      <c r="A44" s="28"/>
      <c r="B44" s="28"/>
      <c r="C44" s="16"/>
      <c r="D44" s="29"/>
      <c r="E44" s="16"/>
      <c r="F44" s="16"/>
      <c r="G44" s="16"/>
      <c r="H44" s="16"/>
      <c r="I44" s="16"/>
      <c r="J44" s="16"/>
      <c r="K44" s="16"/>
      <c r="L44" s="29"/>
      <c r="M44" s="11" t="str">
        <f aca="false">IF($C44="","",1+$E44)</f>
        <v/>
      </c>
      <c r="N44" s="11" t="str">
        <f aca="false">IF($C44="","",1+$F44+$G44+$H44+($H44*$I44*$J44)+($H44*$I44*$K44*$L44))</f>
        <v/>
      </c>
      <c r="O44" s="26" t="str">
        <f aca="false">IF($C44="","",($D44*$M44)+((1-$D44)*$N44))</f>
        <v/>
      </c>
      <c r="P44" s="11" t="str">
        <f aca="false">IF($C44="","",$C44*$O44)</f>
        <v/>
      </c>
      <c r="Q44" s="27" t="str">
        <f aca="false">IF(OR($C44="",Allowance!$F$22=0),"",$P44/Allowance!$F$22)</f>
        <v/>
      </c>
      <c r="R44" s="26" t="str">
        <f aca="false">IF($C44="","",$P44/1000)</f>
        <v/>
      </c>
    </row>
    <row r="45" customFormat="false" ht="15" hidden="false" customHeight="false" outlineLevel="0" collapsed="false">
      <c r="A45" s="28"/>
      <c r="B45" s="28"/>
      <c r="C45" s="16"/>
      <c r="D45" s="29"/>
      <c r="E45" s="16"/>
      <c r="F45" s="16"/>
      <c r="G45" s="16"/>
      <c r="H45" s="16"/>
      <c r="I45" s="16"/>
      <c r="J45" s="16"/>
      <c r="K45" s="16"/>
      <c r="L45" s="29"/>
      <c r="M45" s="11" t="str">
        <f aca="false">IF($C45="","",1+$E45)</f>
        <v/>
      </c>
      <c r="N45" s="11" t="str">
        <f aca="false">IF($C45="","",1+$F45+$G45+$H45+($H45*$I45*$J45)+($H45*$I45*$K45*$L45))</f>
        <v/>
      </c>
      <c r="O45" s="26" t="str">
        <f aca="false">IF($C45="","",($D45*$M45)+((1-$D45)*$N45))</f>
        <v/>
      </c>
      <c r="P45" s="11" t="str">
        <f aca="false">IF($C45="","",$C45*$O45)</f>
        <v/>
      </c>
      <c r="Q45" s="27" t="str">
        <f aca="false">IF(OR($C45="",Allowance!$F$22=0),"",$P45/Allowance!$F$22)</f>
        <v/>
      </c>
      <c r="R45" s="26" t="str">
        <f aca="false">IF($C45="","",$P45/1000)</f>
        <v/>
      </c>
    </row>
    <row r="46" customFormat="false" ht="15" hidden="false" customHeight="false" outlineLevel="0" collapsed="false">
      <c r="A46" s="28"/>
      <c r="B46" s="28"/>
      <c r="C46" s="16"/>
      <c r="D46" s="29"/>
      <c r="E46" s="16"/>
      <c r="F46" s="16"/>
      <c r="G46" s="16"/>
      <c r="H46" s="16"/>
      <c r="I46" s="16"/>
      <c r="J46" s="16"/>
      <c r="K46" s="16"/>
      <c r="L46" s="29"/>
      <c r="M46" s="11" t="str">
        <f aca="false">IF($C46="","",1+$E46)</f>
        <v/>
      </c>
      <c r="N46" s="11" t="str">
        <f aca="false">IF($C46="","",1+$F46+$G46+$H46+($H46*$I46*$J46)+($H46*$I46*$K46*$L46))</f>
        <v/>
      </c>
      <c r="O46" s="26" t="str">
        <f aca="false">IF($C46="","",($D46*$M46)+((1-$D46)*$N46))</f>
        <v/>
      </c>
      <c r="P46" s="11" t="str">
        <f aca="false">IF($C46="","",$C46*$O46)</f>
        <v/>
      </c>
      <c r="Q46" s="27" t="str">
        <f aca="false">IF(OR($C46="",Allowance!$F$22=0),"",$P46/Allowance!$F$22)</f>
        <v/>
      </c>
      <c r="R46" s="26" t="str">
        <f aca="false">IF($C46="","",$P46/1000)</f>
        <v/>
      </c>
    </row>
    <row r="47" customFormat="false" ht="15" hidden="false" customHeight="false" outlineLevel="0" collapsed="false">
      <c r="A47" s="28"/>
      <c r="B47" s="28"/>
      <c r="C47" s="16"/>
      <c r="D47" s="29"/>
      <c r="E47" s="16"/>
      <c r="F47" s="16"/>
      <c r="G47" s="16"/>
      <c r="H47" s="16"/>
      <c r="I47" s="16"/>
      <c r="J47" s="16"/>
      <c r="K47" s="16"/>
      <c r="L47" s="29"/>
      <c r="M47" s="11" t="str">
        <f aca="false">IF($C47="","",1+$E47)</f>
        <v/>
      </c>
      <c r="N47" s="11" t="str">
        <f aca="false">IF($C47="","",1+$F47+$G47+$H47+($H47*$I47*$J47)+($H47*$I47*$K47*$L47))</f>
        <v/>
      </c>
      <c r="O47" s="26" t="str">
        <f aca="false">IF($C47="","",($D47*$M47)+((1-$D47)*$N47))</f>
        <v/>
      </c>
      <c r="P47" s="11" t="str">
        <f aca="false">IF($C47="","",$C47*$O47)</f>
        <v/>
      </c>
      <c r="Q47" s="27" t="str">
        <f aca="false">IF(OR($C47="",Allowance!$F$22=0),"",$P47/Allowance!$F$22)</f>
        <v/>
      </c>
      <c r="R47" s="26" t="str">
        <f aca="false">IF($C47="","",$P47/1000)</f>
        <v/>
      </c>
    </row>
    <row r="49" customFormat="false" ht="15" hidden="false" customHeight="false" outlineLevel="0" collapsed="false">
      <c r="A49" s="17" t="s">
        <v>89</v>
      </c>
      <c r="P49" s="18" t="n">
        <f aca="false">SUM(P8:P47)</f>
        <v>4000</v>
      </c>
      <c r="Q49" s="30" t="n">
        <f aca="false">IF(Allowance!$F$22=0,"",P49/Allowance!$F$22)</f>
        <v>0.00529801324503311</v>
      </c>
      <c r="R49" s="31" t="n">
        <f aca="false">P49/1000</f>
        <v>4</v>
      </c>
    </row>
    <row r="51" customFormat="false" ht="15" hidden="false" customHeight="false" outlineLevel="0" collapsed="false">
      <c r="A51" s="6" t="s">
        <v>90</v>
      </c>
    </row>
    <row r="52" customFormat="false" ht="15" hidden="false" customHeight="false" outlineLevel="0" collapsed="false">
      <c r="A52" s="6" t="s">
        <v>91</v>
      </c>
    </row>
    <row r="53" customFormat="false" ht="15" hidden="false" customHeight="false" outlineLevel="0" collapsed="false">
      <c r="A53" s="6" t="s">
        <v>92</v>
      </c>
    </row>
    <row r="54" customFormat="false" ht="15" hidden="false" customHeight="false" outlineLevel="0" collapsed="false">
      <c r="A54" s="6" t="s">
        <v>93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2026-09-03T15:56:35Z</dcterms:created>
  <dc:creator>openpyxl</dc:creator>
  <dc:description/>
  <dc:language>en-US</dc:language>
  <cp:lastModifiedBy/>
  <dcterms:modified xsi:type="dcterms:W3CDTF">2026-09-03T15:56:35Z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